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xtlevelnowinc-my.sharepoint.com/personal/spomerleau_nextlevelnow_net/Documents/Desktop/"/>
    </mc:Choice>
  </mc:AlternateContent>
  <xr:revisionPtr revIDLastSave="25" documentId="8_{8CD795B2-DF1E-45C6-AF7E-8BBC271F4643}" xr6:coauthVersionLast="47" xr6:coauthVersionMax="47" xr10:uidLastSave="{1375FBB0-605B-4C3A-8E7C-9B1EB15EC03A}"/>
  <bookViews>
    <workbookView xWindow="-120" yWindow="-120" windowWidth="29040" windowHeight="15720" xr2:uid="{A2B43CCB-8759-46EC-866F-8113D12DE0DF}"/>
  </bookViews>
  <sheets>
    <sheet name="Instructions" sheetId="2" r:id="rId1"/>
    <sheet name="Workbook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4" i="1"/>
  <c r="H5" i="1"/>
  <c r="H4" i="1"/>
  <c r="E5" i="1" l="1"/>
  <c r="K22" i="1"/>
  <c r="M22" i="1" s="1"/>
  <c r="L22" i="1" s="1"/>
  <c r="L21" i="1"/>
  <c r="K21" i="1"/>
  <c r="J21" i="1"/>
  <c r="L20" i="1"/>
  <c r="M20" i="1" s="1"/>
  <c r="K20" i="1" s="1"/>
  <c r="J20" i="1" s="1"/>
  <c r="M19" i="1"/>
  <c r="K19" i="1"/>
  <c r="J19" i="1"/>
  <c r="M18" i="1"/>
  <c r="L18" i="1"/>
  <c r="J18" i="1"/>
  <c r="K17" i="1"/>
  <c r="M17" i="1" s="1"/>
  <c r="M16" i="1"/>
  <c r="K16" i="1" s="1"/>
  <c r="J16" i="1" s="1"/>
  <c r="L16" i="1"/>
  <c r="L15" i="1"/>
  <c r="K15" i="1"/>
  <c r="J15" i="1"/>
  <c r="K7" i="1"/>
  <c r="M7" i="1" s="1"/>
  <c r="L7" i="1" s="1"/>
  <c r="J7" i="1"/>
  <c r="J8" i="1" s="1"/>
  <c r="J9" i="1" s="1"/>
  <c r="K9" i="1" s="1"/>
  <c r="M9" i="1" s="1"/>
  <c r="L9" i="1" s="1"/>
  <c r="C7" i="1"/>
  <c r="C8" i="1" s="1"/>
  <c r="C9" i="1" s="1"/>
  <c r="E20" i="1"/>
  <c r="F16" i="1"/>
  <c r="D16" i="1" s="1"/>
  <c r="C16" i="1" s="1"/>
  <c r="E21" i="1"/>
  <c r="D21" i="1"/>
  <c r="C21" i="1"/>
  <c r="F20" i="1"/>
  <c r="F19" i="1"/>
  <c r="D19" i="1" s="1"/>
  <c r="F22" i="1"/>
  <c r="E22" i="1" s="1"/>
  <c r="D22" i="1"/>
  <c r="F18" i="1"/>
  <c r="E18" i="1" s="1"/>
  <c r="C18" i="1"/>
  <c r="D17" i="1"/>
  <c r="F17" i="1" s="1"/>
  <c r="E17" i="1" s="1"/>
  <c r="E16" i="1"/>
  <c r="E15" i="1"/>
  <c r="D15" i="1"/>
  <c r="C15" i="1" s="1"/>
  <c r="L17" i="1" l="1"/>
  <c r="L23" i="1" s="1"/>
  <c r="L10" i="1" s="1"/>
  <c r="L11" i="1" s="1"/>
  <c r="M23" i="1"/>
  <c r="M10" i="1" s="1"/>
  <c r="M11" i="1" s="1"/>
  <c r="J23" i="1"/>
  <c r="J10" i="1" s="1"/>
  <c r="L5" i="1" s="1"/>
  <c r="K23" i="1"/>
  <c r="K10" i="1" s="1"/>
  <c r="K11" i="1" s="1"/>
  <c r="K8" i="1"/>
  <c r="M8" i="1" s="1"/>
  <c r="L8" i="1" s="1"/>
  <c r="D8" i="1"/>
  <c r="F8" i="1" s="1"/>
  <c r="E8" i="1" s="1"/>
  <c r="D7" i="1"/>
  <c r="F7" i="1" s="1"/>
  <c r="E7" i="1" s="1"/>
  <c r="E23" i="1"/>
  <c r="E10" i="1" s="1"/>
  <c r="J11" i="1" l="1"/>
  <c r="D9" i="1"/>
  <c r="F9" i="1" l="1"/>
  <c r="E9" i="1" l="1"/>
  <c r="E11" i="1" s="1"/>
  <c r="C19" i="1" l="1"/>
  <c r="D20" i="1"/>
  <c r="F23" i="1"/>
  <c r="F10" i="1" l="1"/>
  <c r="F11" i="1" s="1"/>
  <c r="C20" i="1"/>
  <c r="C23" i="1"/>
  <c r="D23" i="1"/>
  <c r="C10" i="1" l="1"/>
  <c r="D10" i="1"/>
  <c r="D11" i="1" s="1"/>
  <c r="C11" i="1" l="1"/>
</calcChain>
</file>

<file path=xl/sharedStrings.xml><?xml version="1.0" encoding="utf-8"?>
<sst xmlns="http://schemas.openxmlformats.org/spreadsheetml/2006/main" count="48" uniqueCount="28">
  <si>
    <t>Utilization Calculator Template</t>
  </si>
  <si>
    <t>Data Fill In</t>
  </si>
  <si>
    <t>OPS TEAM MEMBERS</t>
  </si>
  <si>
    <t>MANAGEMENT TEAM</t>
  </si>
  <si>
    <t>Hours / Day</t>
  </si>
  <si>
    <t>Utilization Desired</t>
  </si>
  <si>
    <t>Hrs</t>
  </si>
  <si>
    <t>Day</t>
  </si>
  <si>
    <t>Week</t>
  </si>
  <si>
    <t xml:space="preserve">Month </t>
  </si>
  <si>
    <t>Year</t>
  </si>
  <si>
    <t>Total Hours</t>
  </si>
  <si>
    <t>Utilized Time</t>
  </si>
  <si>
    <t>Time from Below</t>
  </si>
  <si>
    <t>Non-Utilized Time (Admin)</t>
  </si>
  <si>
    <t>Over/ Under Variance</t>
  </si>
  <si>
    <t>PTO</t>
  </si>
  <si>
    <t>Holiday</t>
  </si>
  <si>
    <t>Daily Meetings</t>
  </si>
  <si>
    <t>Weekly Meetings</t>
  </si>
  <si>
    <t>Monthly Meetings</t>
  </si>
  <si>
    <t>Quarterly Meetings</t>
  </si>
  <si>
    <t>Training</t>
  </si>
  <si>
    <t>Misc Administration</t>
  </si>
  <si>
    <t>Total Calculated / Per Person</t>
  </si>
  <si>
    <t>Calculated Admin Time Needed (per person)</t>
  </si>
  <si>
    <t>Employee Count</t>
  </si>
  <si>
    <t>Utilization 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</si>
</sst>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4" borderId="0" xfId="0" applyFill="1" applyAlignment="1">
      <alignment horizontal="center"/>
    </xf>
    <xf numFmtId="0" fontId="0" fillId="4" borderId="0" xfId="0" applyFill="1"/>
    <xf numFmtId="1" fontId="0" fillId="3" borderId="1" xfId="0" applyNumberFormat="1" applyFill="1" applyBorder="1" applyAlignment="1">
      <alignment horizontal="center"/>
    </xf>
    <xf numFmtId="9" fontId="0" fillId="3" borderId="1" xfId="2" applyFont="1" applyFill="1" applyBorder="1" applyAlignment="1">
      <alignment horizontal="center"/>
    </xf>
    <xf numFmtId="2" fontId="0" fillId="0" borderId="0" xfId="0" applyNumberFormat="1"/>
    <xf numFmtId="0" fontId="0" fillId="5" borderId="2" xfId="0" applyFill="1" applyBorder="1"/>
    <xf numFmtId="0" fontId="0" fillId="4" borderId="0" xfId="0" applyFill="1" applyAlignment="1">
      <alignment horizontal="left" indent="2"/>
    </xf>
    <xf numFmtId="2" fontId="0" fillId="4" borderId="0" xfId="0" applyNumberFormat="1" applyFill="1"/>
    <xf numFmtId="2" fontId="0" fillId="5" borderId="2" xfId="0" applyNumberFormat="1" applyFill="1" applyBorder="1"/>
    <xf numFmtId="43" fontId="0" fillId="0" borderId="0" xfId="1" applyFont="1"/>
    <xf numFmtId="43" fontId="0" fillId="3" borderId="1" xfId="1" applyFont="1" applyFill="1" applyBorder="1"/>
    <xf numFmtId="43" fontId="0" fillId="5" borderId="2" xfId="1" applyFont="1" applyFill="1" applyBorder="1"/>
    <xf numFmtId="2" fontId="0" fillId="3" borderId="1" xfId="0" applyNumberFormat="1" applyFill="1" applyBorder="1" applyAlignment="1">
      <alignment horizontal="center"/>
    </xf>
    <xf numFmtId="9" fontId="0" fillId="2" borderId="0" xfId="2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5</xdr:col>
      <xdr:colOff>246339</xdr:colOff>
      <xdr:row>5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844CA4-B0E8-6381-7B35-E6A9F810D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00"/>
          <a:ext cx="3246714" cy="914400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5</xdr:row>
      <xdr:rowOff>28575</xdr:rowOff>
    </xdr:from>
    <xdr:to>
      <xdr:col>8</xdr:col>
      <xdr:colOff>590550</xdr:colOff>
      <xdr:row>20</xdr:row>
      <xdr:rowOff>133350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66EA777-C784-7E08-867A-E118E799404D}"/>
            </a:ext>
          </a:extLst>
        </xdr:cNvPr>
        <xdr:cNvSpPr txBox="1"/>
      </xdr:nvSpPr>
      <xdr:spPr>
        <a:xfrm>
          <a:off x="28575" y="981075"/>
          <a:ext cx="5438775" cy="2962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Thank you for downloading</a:t>
          </a:r>
          <a:r>
            <a:rPr lang="en-US" sz="1800" baseline="0"/>
            <a:t> this MSP Utilization Calculator! </a:t>
          </a:r>
        </a:p>
        <a:p>
          <a:endParaRPr lang="en-US" sz="1800" baseline="0"/>
        </a:p>
        <a:p>
          <a:r>
            <a:rPr lang="en-US" sz="1800" baseline="0"/>
            <a:t>1. On the "workbook " tab, enter values in the gray  input cells. </a:t>
          </a:r>
        </a:p>
        <a:p>
          <a:r>
            <a:rPr lang="en-US" sz="1800" baseline="0"/>
            <a:t>2. Your actual utilization number will be calculated after you input those values. </a:t>
          </a:r>
        </a:p>
        <a:p>
          <a:endParaRPr lang="en-US" sz="1800" baseline="0"/>
        </a:p>
        <a:p>
          <a:r>
            <a:rPr lang="en-US" sz="1800" baseline="0"/>
            <a:t>Questions? Reach out to info@nextlevelnow.net or visit www.nextlevelnow.net </a:t>
          </a:r>
          <a:endParaRPr 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24A81-C0C0-4E9A-B694-997C0FA65DFB}">
  <dimension ref="A1"/>
  <sheetViews>
    <sheetView tabSelected="1" workbookViewId="0">
      <selection activeCell="K13" sqref="K13"/>
    </sheetView>
  </sheetViews>
  <sheetFormatPr defaultRowHeight="15" x14ac:dyDescent="0.25"/>
  <cols>
    <col min="1" max="1" width="9.140625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176E5-BD62-4F32-91DB-385EDB2E29AB}">
  <dimension ref="A1:M23"/>
  <sheetViews>
    <sheetView zoomScale="130" zoomScaleNormal="130" workbookViewId="0">
      <selection activeCell="F15" sqref="F15"/>
    </sheetView>
  </sheetViews>
  <sheetFormatPr defaultRowHeight="20.45" customHeight="1" x14ac:dyDescent="0.25"/>
  <cols>
    <col min="1" max="1" width="24.5703125" customWidth="1"/>
    <col min="2" max="2" width="7.5703125" customWidth="1"/>
    <col min="3" max="6" width="11.5703125" customWidth="1"/>
    <col min="8" max="8" width="24.5703125" customWidth="1"/>
    <col min="9" max="9" width="7.5703125" customWidth="1"/>
    <col min="10" max="13" width="11.5703125" customWidth="1"/>
  </cols>
  <sheetData>
    <row r="1" spans="1:13" ht="20.45" customHeight="1" x14ac:dyDescent="0.25">
      <c r="A1" t="s">
        <v>0</v>
      </c>
      <c r="E1" s="1" t="s">
        <v>1</v>
      </c>
    </row>
    <row r="3" spans="1:13" ht="20.45" customHeight="1" x14ac:dyDescent="0.25">
      <c r="A3" s="17" t="s">
        <v>2</v>
      </c>
      <c r="B3" s="17"/>
      <c r="C3" s="17"/>
      <c r="D3" s="17"/>
      <c r="E3" s="17"/>
      <c r="F3" s="17"/>
      <c r="H3" s="17" t="s">
        <v>3</v>
      </c>
      <c r="I3" s="17"/>
      <c r="J3" s="17"/>
      <c r="K3" s="17"/>
      <c r="L3" s="17"/>
      <c r="M3" s="17"/>
    </row>
    <row r="4" spans="1:13" ht="20.45" customHeight="1" x14ac:dyDescent="0.25">
      <c r="A4" s="2" t="s">
        <v>26</v>
      </c>
      <c r="B4" s="5">
        <v>1</v>
      </c>
      <c r="D4" s="2" t="s">
        <v>4</v>
      </c>
      <c r="E4" s="15">
        <v>8</v>
      </c>
      <c r="H4" s="2" t="str">
        <f>A4</f>
        <v>Employee Count</v>
      </c>
      <c r="I4" s="5">
        <v>1</v>
      </c>
      <c r="K4" s="2" t="str">
        <f>D4</f>
        <v>Hours / Day</v>
      </c>
      <c r="L4" s="15">
        <v>9</v>
      </c>
    </row>
    <row r="5" spans="1:13" ht="20.45" customHeight="1" x14ac:dyDescent="0.25">
      <c r="A5" s="2" t="s">
        <v>5</v>
      </c>
      <c r="B5" s="6">
        <v>0.8</v>
      </c>
      <c r="D5" s="2" t="s">
        <v>27</v>
      </c>
      <c r="E5" s="16">
        <f>(C7-C10)/C7</f>
        <v>0.76009615384615381</v>
      </c>
      <c r="H5" s="2" t="str">
        <f>A5</f>
        <v>Utilization Desired</v>
      </c>
      <c r="I5" s="6">
        <v>0.72</v>
      </c>
      <c r="K5" s="2" t="str">
        <f>D5</f>
        <v>Utilization Calculated</v>
      </c>
      <c r="L5" s="16">
        <f>(J7-J10)/J7</f>
        <v>0.73333333333333328</v>
      </c>
    </row>
    <row r="6" spans="1:13" ht="20.45" customHeight="1" x14ac:dyDescent="0.25">
      <c r="A6" s="4"/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H6" s="4"/>
      <c r="I6" s="3" t="s">
        <v>6</v>
      </c>
      <c r="J6" s="3" t="s">
        <v>7</v>
      </c>
      <c r="K6" s="3" t="s">
        <v>8</v>
      </c>
      <c r="L6" s="3" t="s">
        <v>9</v>
      </c>
      <c r="M6" s="3" t="s">
        <v>10</v>
      </c>
    </row>
    <row r="7" spans="1:13" ht="20.45" customHeight="1" x14ac:dyDescent="0.25">
      <c r="A7" t="s">
        <v>11</v>
      </c>
      <c r="C7" s="7">
        <f>E4*$B$4</f>
        <v>8</v>
      </c>
      <c r="D7" s="7">
        <f>C7*5</f>
        <v>40</v>
      </c>
      <c r="E7" s="7">
        <f>F7/12</f>
        <v>173.33333333333334</v>
      </c>
      <c r="F7" s="7">
        <f>D7*52</f>
        <v>2080</v>
      </c>
      <c r="H7" t="s">
        <v>11</v>
      </c>
      <c r="J7" s="7">
        <f>L4*$B$4</f>
        <v>9</v>
      </c>
      <c r="K7" s="7">
        <f>J7*5</f>
        <v>45</v>
      </c>
      <c r="L7" s="7">
        <f>M7/12</f>
        <v>195</v>
      </c>
      <c r="M7" s="7">
        <f>K7*52</f>
        <v>2340</v>
      </c>
    </row>
    <row r="8" spans="1:13" ht="20.45" customHeight="1" x14ac:dyDescent="0.25">
      <c r="A8" t="s">
        <v>12</v>
      </c>
      <c r="C8" s="7">
        <f>C7*B5</f>
        <v>6.4</v>
      </c>
      <c r="D8" s="7">
        <f t="shared" ref="D8:D9" si="0">C8*5</f>
        <v>32</v>
      </c>
      <c r="E8" s="7">
        <f t="shared" ref="E8:E9" si="1">F8/12</f>
        <v>138.66666666666666</v>
      </c>
      <c r="F8" s="7">
        <f t="shared" ref="F8:F9" si="2">D8*52</f>
        <v>1664</v>
      </c>
      <c r="H8" t="s">
        <v>12</v>
      </c>
      <c r="J8" s="7">
        <f>J7*I5</f>
        <v>6.4799999999999995</v>
      </c>
      <c r="K8" s="7">
        <f t="shared" ref="K8:K9" si="3">J8*5</f>
        <v>32.4</v>
      </c>
      <c r="L8" s="7">
        <f t="shared" ref="L8:L9" si="4">M8/12</f>
        <v>140.4</v>
      </c>
      <c r="M8" s="7">
        <f t="shared" ref="M8:M9" si="5">K8*52</f>
        <v>1684.8</v>
      </c>
    </row>
    <row r="9" spans="1:13" ht="20.45" customHeight="1" x14ac:dyDescent="0.25">
      <c r="A9" t="s">
        <v>14</v>
      </c>
      <c r="C9" s="7">
        <f>C7-C8</f>
        <v>1.5999999999999996</v>
      </c>
      <c r="D9" s="7">
        <f t="shared" si="0"/>
        <v>7.9999999999999982</v>
      </c>
      <c r="E9" s="7">
        <f t="shared" si="1"/>
        <v>34.666666666666657</v>
      </c>
      <c r="F9" s="7">
        <f t="shared" si="2"/>
        <v>415.99999999999989</v>
      </c>
      <c r="H9" t="s">
        <v>14</v>
      </c>
      <c r="J9" s="7">
        <f>J7-J8</f>
        <v>2.5200000000000005</v>
      </c>
      <c r="K9" s="7">
        <f t="shared" si="3"/>
        <v>12.600000000000001</v>
      </c>
      <c r="L9" s="7">
        <f t="shared" si="4"/>
        <v>54.6</v>
      </c>
      <c r="M9" s="7">
        <f t="shared" si="5"/>
        <v>655.20000000000005</v>
      </c>
    </row>
    <row r="10" spans="1:13" ht="20.45" customHeight="1" x14ac:dyDescent="0.25">
      <c r="A10" s="8" t="s">
        <v>13</v>
      </c>
      <c r="B10" s="8"/>
      <c r="C10" s="11">
        <f>C$23*$B$4</f>
        <v>1.9192307692307693</v>
      </c>
      <c r="D10" s="11">
        <f t="shared" ref="D10:F10" si="6">D$23*$B$4</f>
        <v>9.5961538461538467</v>
      </c>
      <c r="E10" s="11">
        <f t="shared" si="6"/>
        <v>41.583333333333336</v>
      </c>
      <c r="F10" s="11">
        <f t="shared" si="6"/>
        <v>499</v>
      </c>
      <c r="H10" s="8" t="s">
        <v>13</v>
      </c>
      <c r="I10" s="8"/>
      <c r="J10" s="11">
        <f>J$23*$B$4</f>
        <v>2.4000000000000004</v>
      </c>
      <c r="K10" s="11">
        <f t="shared" ref="K10:M10" si="7">K$23*$B$4</f>
        <v>12</v>
      </c>
      <c r="L10" s="11">
        <f t="shared" si="7"/>
        <v>52.000000000000007</v>
      </c>
      <c r="M10" s="11">
        <f t="shared" si="7"/>
        <v>624</v>
      </c>
    </row>
    <row r="11" spans="1:13" ht="20.45" customHeight="1" x14ac:dyDescent="0.25">
      <c r="A11" s="9" t="s">
        <v>15</v>
      </c>
      <c r="B11" s="4"/>
      <c r="C11" s="10">
        <f>C10-C9</f>
        <v>0.31923076923076965</v>
      </c>
      <c r="D11" s="10">
        <f t="shared" ref="D11:F11" si="8">D10-D9</f>
        <v>1.5961538461538485</v>
      </c>
      <c r="E11" s="10">
        <f t="shared" si="8"/>
        <v>6.9166666666666785</v>
      </c>
      <c r="F11" s="10">
        <f t="shared" si="8"/>
        <v>83.000000000000114</v>
      </c>
      <c r="H11" s="9" t="s">
        <v>15</v>
      </c>
      <c r="I11" s="4"/>
      <c r="J11" s="10">
        <f>J10-J9</f>
        <v>-0.12000000000000011</v>
      </c>
      <c r="K11" s="10">
        <f t="shared" ref="K11" si="9">K10-K9</f>
        <v>-0.60000000000000142</v>
      </c>
      <c r="L11" s="10">
        <f t="shared" ref="L11" si="10">L10-L9</f>
        <v>-2.5999999999999943</v>
      </c>
      <c r="M11" s="10">
        <f t="shared" ref="M11" si="11">M10-M9</f>
        <v>-31.200000000000045</v>
      </c>
    </row>
    <row r="12" spans="1:13" ht="12.95" customHeight="1" x14ac:dyDescent="0.25"/>
    <row r="13" spans="1:13" ht="12.95" customHeight="1" x14ac:dyDescent="0.25"/>
    <row r="14" spans="1:13" ht="20.45" customHeight="1" x14ac:dyDescent="0.25">
      <c r="A14" s="18" t="s">
        <v>25</v>
      </c>
      <c r="B14" s="18"/>
      <c r="C14" s="18"/>
      <c r="D14" s="18"/>
      <c r="E14" s="18"/>
      <c r="F14" s="18"/>
      <c r="H14" s="18" t="s">
        <v>25</v>
      </c>
      <c r="I14" s="18"/>
      <c r="J14" s="18"/>
      <c r="K14" s="18"/>
      <c r="L14" s="18"/>
      <c r="M14" s="18"/>
    </row>
    <row r="15" spans="1:13" ht="20.45" customHeight="1" x14ac:dyDescent="0.25">
      <c r="A15" t="s">
        <v>16</v>
      </c>
      <c r="C15" s="12">
        <f>D15/5</f>
        <v>0.61538461538461542</v>
      </c>
      <c r="D15" s="12">
        <f>F15/52</f>
        <v>3.0769230769230771</v>
      </c>
      <c r="E15" s="12">
        <f>F15/12</f>
        <v>13.333333333333334</v>
      </c>
      <c r="F15" s="13">
        <v>160</v>
      </c>
      <c r="H15" t="s">
        <v>16</v>
      </c>
      <c r="J15" s="12">
        <f>K15/5</f>
        <v>0.61538461538461542</v>
      </c>
      <c r="K15" s="12">
        <f>M15/52</f>
        <v>3.0769230769230771</v>
      </c>
      <c r="L15" s="12">
        <f>M15/12</f>
        <v>13.333333333333334</v>
      </c>
      <c r="M15" s="13">
        <v>160</v>
      </c>
    </row>
    <row r="16" spans="1:13" ht="20.45" customHeight="1" x14ac:dyDescent="0.25">
      <c r="A16" t="s">
        <v>17</v>
      </c>
      <c r="C16" s="12">
        <f>D16/5</f>
        <v>0.18461538461538463</v>
      </c>
      <c r="D16" s="12">
        <f>F16/52</f>
        <v>0.92307692307692313</v>
      </c>
      <c r="E16" s="12">
        <f>F16/12</f>
        <v>4</v>
      </c>
      <c r="F16" s="13">
        <f>6*8</f>
        <v>48</v>
      </c>
      <c r="H16" t="s">
        <v>17</v>
      </c>
      <c r="J16" s="12">
        <f>K16/5</f>
        <v>0.18461538461538463</v>
      </c>
      <c r="K16" s="12">
        <f>M16/52</f>
        <v>0.92307692307692313</v>
      </c>
      <c r="L16" s="12">
        <f>M16/12</f>
        <v>4</v>
      </c>
      <c r="M16" s="13">
        <f>6*8</f>
        <v>48</v>
      </c>
    </row>
    <row r="17" spans="1:13" ht="20.45" customHeight="1" x14ac:dyDescent="0.25">
      <c r="A17" t="s">
        <v>18</v>
      </c>
      <c r="C17" s="13">
        <v>0.25</v>
      </c>
      <c r="D17" s="12">
        <f>C17*5</f>
        <v>1.25</v>
      </c>
      <c r="E17" s="12">
        <f>F17/12</f>
        <v>5.416666666666667</v>
      </c>
      <c r="F17" s="12">
        <f>D17*52</f>
        <v>65</v>
      </c>
      <c r="H17" t="s">
        <v>18</v>
      </c>
      <c r="J17" s="13">
        <v>0.5</v>
      </c>
      <c r="K17" s="12">
        <f>J17*5</f>
        <v>2.5</v>
      </c>
      <c r="L17" s="12">
        <f>M17/12</f>
        <v>10.833333333333334</v>
      </c>
      <c r="M17" s="12">
        <f>K17*52</f>
        <v>130</v>
      </c>
    </row>
    <row r="18" spans="1:13" ht="20.45" customHeight="1" x14ac:dyDescent="0.25">
      <c r="A18" t="s">
        <v>19</v>
      </c>
      <c r="C18" s="12">
        <f>D18/5</f>
        <v>0.2</v>
      </c>
      <c r="D18" s="13">
        <v>1</v>
      </c>
      <c r="E18" s="12">
        <f>F18/12</f>
        <v>4.333333333333333</v>
      </c>
      <c r="F18" s="12">
        <f>D18*52</f>
        <v>52</v>
      </c>
      <c r="H18" t="s">
        <v>19</v>
      </c>
      <c r="J18" s="12">
        <f>K18/5</f>
        <v>0.4</v>
      </c>
      <c r="K18" s="13">
        <v>2</v>
      </c>
      <c r="L18" s="12">
        <f>M18/12</f>
        <v>8.6666666666666661</v>
      </c>
      <c r="M18" s="12">
        <f>K18*52</f>
        <v>104</v>
      </c>
    </row>
    <row r="19" spans="1:13" ht="20.45" customHeight="1" x14ac:dyDescent="0.25">
      <c r="A19" t="s">
        <v>20</v>
      </c>
      <c r="C19" s="12">
        <f t="shared" ref="C19:C20" si="12">D19/5</f>
        <v>4.6153846153846156E-2</v>
      </c>
      <c r="D19" s="12">
        <f>F19/52</f>
        <v>0.23076923076923078</v>
      </c>
      <c r="E19" s="13">
        <v>1</v>
      </c>
      <c r="F19" s="12">
        <f>E19*12</f>
        <v>12</v>
      </c>
      <c r="H19" t="s">
        <v>20</v>
      </c>
      <c r="J19" s="12">
        <f t="shared" ref="J19:J20" si="13">K19/5</f>
        <v>4.6153846153846156E-2</v>
      </c>
      <c r="K19" s="12">
        <f>M19/52</f>
        <v>0.23076923076923078</v>
      </c>
      <c r="L19" s="13">
        <v>1</v>
      </c>
      <c r="M19" s="12">
        <f>L19*12</f>
        <v>12</v>
      </c>
    </row>
    <row r="20" spans="1:13" ht="20.45" customHeight="1" x14ac:dyDescent="0.25">
      <c r="A20" t="s">
        <v>21</v>
      </c>
      <c r="C20" s="12">
        <f t="shared" si="12"/>
        <v>6.1538461538461542E-2</v>
      </c>
      <c r="D20" s="12">
        <f>F20/52</f>
        <v>0.30769230769230771</v>
      </c>
      <c r="E20" s="13">
        <f>4/3</f>
        <v>1.3333333333333333</v>
      </c>
      <c r="F20" s="12">
        <f>E20*12</f>
        <v>16</v>
      </c>
      <c r="H20" t="s">
        <v>21</v>
      </c>
      <c r="J20" s="12">
        <f t="shared" si="13"/>
        <v>6.1538461538461542E-2</v>
      </c>
      <c r="K20" s="12">
        <f>M20/52</f>
        <v>0.30769230769230771</v>
      </c>
      <c r="L20" s="13">
        <f>4/3</f>
        <v>1.3333333333333333</v>
      </c>
      <c r="M20" s="12">
        <f>L20*12</f>
        <v>16</v>
      </c>
    </row>
    <row r="21" spans="1:13" ht="20.45" customHeight="1" x14ac:dyDescent="0.25">
      <c r="A21" t="s">
        <v>22</v>
      </c>
      <c r="C21" s="12">
        <f>D21/5</f>
        <v>6.1538461538461542E-2</v>
      </c>
      <c r="D21" s="12">
        <f>F21/52</f>
        <v>0.30769230769230771</v>
      </c>
      <c r="E21" s="12">
        <f>F21/12</f>
        <v>1.3333333333333333</v>
      </c>
      <c r="F21" s="13">
        <v>16</v>
      </c>
      <c r="H21" t="s">
        <v>22</v>
      </c>
      <c r="J21" s="12">
        <f>K21/5</f>
        <v>9.2307692307692313E-2</v>
      </c>
      <c r="K21" s="12">
        <f>M21/52</f>
        <v>0.46153846153846156</v>
      </c>
      <c r="L21" s="12">
        <f>M21/12</f>
        <v>2</v>
      </c>
      <c r="M21" s="13">
        <v>24</v>
      </c>
    </row>
    <row r="22" spans="1:13" ht="20.45" customHeight="1" x14ac:dyDescent="0.25">
      <c r="A22" t="s">
        <v>23</v>
      </c>
      <c r="C22" s="13">
        <v>0.5</v>
      </c>
      <c r="D22" s="12">
        <f t="shared" ref="D22" si="14">C22*5</f>
        <v>2.5</v>
      </c>
      <c r="E22" s="12">
        <f t="shared" ref="E22" si="15">F22/12</f>
        <v>10.833333333333334</v>
      </c>
      <c r="F22" s="12">
        <f t="shared" ref="F22" si="16">D22*52</f>
        <v>130</v>
      </c>
      <c r="H22" t="s">
        <v>23</v>
      </c>
      <c r="J22" s="13">
        <v>0.5</v>
      </c>
      <c r="K22" s="12">
        <f t="shared" ref="K22" si="17">J22*5</f>
        <v>2.5</v>
      </c>
      <c r="L22" s="12">
        <f t="shared" ref="L22" si="18">M22/12</f>
        <v>10.833333333333334</v>
      </c>
      <c r="M22" s="12">
        <f t="shared" ref="M22" si="19">K22*52</f>
        <v>130</v>
      </c>
    </row>
    <row r="23" spans="1:13" ht="20.45" customHeight="1" x14ac:dyDescent="0.25">
      <c r="A23" s="8" t="s">
        <v>24</v>
      </c>
      <c r="B23" s="8"/>
      <c r="C23" s="14">
        <f>SUM(C15:C22)</f>
        <v>1.9192307692307693</v>
      </c>
      <c r="D23" s="14">
        <f t="shared" ref="D23:F23" si="20">SUM(D15:D22)</f>
        <v>9.5961538461538467</v>
      </c>
      <c r="E23" s="14">
        <f t="shared" si="20"/>
        <v>41.583333333333336</v>
      </c>
      <c r="F23" s="14">
        <f t="shared" si="20"/>
        <v>499</v>
      </c>
      <c r="H23" s="8" t="s">
        <v>24</v>
      </c>
      <c r="I23" s="8"/>
      <c r="J23" s="14">
        <f>SUM(J15:J22)</f>
        <v>2.4000000000000004</v>
      </c>
      <c r="K23" s="14">
        <f t="shared" ref="K23" si="21">SUM(K15:K22)</f>
        <v>12</v>
      </c>
      <c r="L23" s="14">
        <f t="shared" ref="L23" si="22">SUM(L15:L22)</f>
        <v>52.000000000000007</v>
      </c>
      <c r="M23" s="14">
        <f t="shared" ref="M23" si="23">SUM(M15:M22)</f>
        <v>624</v>
      </c>
    </row>
  </sheetData>
  <mergeCells count="4">
    <mergeCell ref="A3:F3"/>
    <mergeCell ref="H3:M3"/>
    <mergeCell ref="A14:F14"/>
    <mergeCell ref="H14:M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A10FD0DEDA0B49BD585FAD422436B3" ma:contentTypeVersion="23" ma:contentTypeDescription="Create a new document." ma:contentTypeScope="" ma:versionID="560ea46b1a38de7908b34b5aa1d2da60">
  <xsd:schema xmlns:xsd="http://www.w3.org/2001/XMLSchema" xmlns:xs="http://www.w3.org/2001/XMLSchema" xmlns:p="http://schemas.microsoft.com/office/2006/metadata/properties" xmlns:ns2="a750db46-1fb5-4347-af75-bb7045d589ee" xmlns:ns3="ed9fabe5-c5ee-473c-8aa5-8eef4e51452f" targetNamespace="http://schemas.microsoft.com/office/2006/metadata/properties" ma:root="true" ma:fieldsID="766e914db75a24a596e541fa62b3b22f" ns2:_="" ns3:_="">
    <xsd:import namespace="a750db46-1fb5-4347-af75-bb7045d589ee"/>
    <xsd:import namespace="ed9fabe5-c5ee-473c-8aa5-8eef4e51452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0db46-1fb5-4347-af75-bb7045d589e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3" nillable="true" ma:displayName="Taxonomy Catch All Column" ma:hidden="true" ma:list="{e66723aa-11ee-4278-96b9-76ae5bb5e9a6}" ma:internalName="TaxCatchAll" ma:showField="CatchAllData" ma:web="a750db46-1fb5-4347-af75-bb7045d589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fabe5-c5ee-473c-8aa5-8eef4e5145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70f4b652-fca9-4ecd-b9f1-7b6051a09d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B06066-4AA1-4BA7-9119-250F4F1CA9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50db46-1fb5-4347-af75-bb7045d589ee"/>
    <ds:schemaRef ds:uri="ed9fabe5-c5ee-473c-8aa5-8eef4e5145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10CEE4-83B1-402F-B838-341C04D376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Workbook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Pomerleau</dc:creator>
  <cp:lastModifiedBy>Sonja Pomerleau</cp:lastModifiedBy>
  <dcterms:created xsi:type="dcterms:W3CDTF">2024-10-01T12:01:18Z</dcterms:created>
  <dcterms:modified xsi:type="dcterms:W3CDTF">2024-10-01T15:58:02Z</dcterms:modified>
</cp:coreProperties>
</file>